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bauer.SCCA\Desktop\"/>
    </mc:Choice>
  </mc:AlternateContent>
  <bookViews>
    <workbookView xWindow="0" yWindow="0" windowWidth="28800" windowHeight="13020"/>
  </bookViews>
  <sheets>
    <sheet name="Calculator" sheetId="1" r:id="rId1"/>
    <sheet name="Data" sheetId="2" r:id="rId2"/>
  </sheets>
  <definedNames>
    <definedName name="bore">Calculator!$D$19</definedName>
    <definedName name="boreA">Calculator!$D$19</definedName>
    <definedName name="boreM">Calculator!$D$28</definedName>
    <definedName name="carDropdown">Data!$A$2:$D$3</definedName>
    <definedName name="combustionChamber">Calculator!$D$21</definedName>
    <definedName name="discplacementCI">Calculator!$D$31</definedName>
    <definedName name="displacementCC">Calculator!$D$30</definedName>
    <definedName name="domeVolume">Data!$G$8</definedName>
    <definedName name="gasketBore">Calculator!$D$23</definedName>
    <definedName name="gasketThickness">Calculator!$D$22</definedName>
    <definedName name="models">Data!$A$2:$A$5</definedName>
    <definedName name="pistonToDeckHeight">Calculator!$D$24</definedName>
    <definedName name="stroke">Calculator!$D$20</definedName>
    <definedName name="strokeM">Calculator!$D$29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A8" i="2" l="1"/>
  <c r="B8" i="2"/>
  <c r="G8" i="2"/>
  <c r="F8" i="2"/>
  <c r="C8" i="2"/>
  <c r="D31" i="1" l="1"/>
  <c r="B13" i="1" s="1"/>
  <c r="E5" i="2" l="1"/>
  <c r="D5" i="2"/>
  <c r="E4" i="2"/>
  <c r="D4" i="2"/>
  <c r="D3" i="2"/>
  <c r="D2" i="2"/>
  <c r="D8" i="2" s="1"/>
  <c r="E3" i="2"/>
  <c r="E2" i="2"/>
  <c r="E8" i="2" s="1"/>
  <c r="D29" i="1" l="1"/>
  <c r="D28" i="1"/>
  <c r="D30" i="1" l="1"/>
</calcChain>
</file>

<file path=xl/sharedStrings.xml><?xml version="1.0" encoding="utf-8"?>
<sst xmlns="http://schemas.openxmlformats.org/spreadsheetml/2006/main" count="39" uniqueCount="38">
  <si>
    <t>combustion chamber (cc):</t>
  </si>
  <si>
    <t>Inputs</t>
  </si>
  <si>
    <t>Outputs</t>
  </si>
  <si>
    <t>bore (mm):</t>
  </si>
  <si>
    <t>stroke (mm):</t>
  </si>
  <si>
    <t>displacement (cc):</t>
  </si>
  <si>
    <t>displacement (ci):</t>
  </si>
  <si>
    <t>Compression Ratio:</t>
  </si>
  <si>
    <t>SCCA Spec Miata 1.8
Compression Ratio Calculator</t>
  </si>
  <si>
    <t>bore (in.):</t>
  </si>
  <si>
    <t>stroke (in.):</t>
  </si>
  <si>
    <t>head gasket thickness (in.):</t>
  </si>
  <si>
    <t>head gasket bore (in.):</t>
  </si>
  <si>
    <t>piston to deck height (in.):</t>
  </si>
  <si>
    <t>Mazda Miata (99-00) Std. Bore</t>
  </si>
  <si>
    <t>Mazda Miata (99-00) Overbore</t>
  </si>
  <si>
    <t>Mazda Miata (01-05) Std. Bore</t>
  </si>
  <si>
    <t>Mazda Miata (01-05) Overbore</t>
  </si>
  <si>
    <t>Car</t>
  </si>
  <si>
    <t>car:</t>
  </si>
  <si>
    <t>boreMaxI</t>
  </si>
  <si>
    <t>boreMinI</t>
  </si>
  <si>
    <t>boreMinM</t>
  </si>
  <si>
    <t>boreMaxM</t>
  </si>
  <si>
    <t>CompressionRatio</t>
  </si>
  <si>
    <t>pistonDomeVolume</t>
  </si>
  <si>
    <t>driver:</t>
  </si>
  <si>
    <t>car #:</t>
  </si>
  <si>
    <t>date:</t>
  </si>
  <si>
    <t>cylinder:</t>
  </si>
  <si>
    <t>currently selected on the calculator page:</t>
  </si>
  <si>
    <t>Driver/Engine Info</t>
  </si>
  <si>
    <t>chamfer volume (cc):</t>
  </si>
  <si>
    <t>volume above top ring (cc):</t>
  </si>
  <si>
    <t>Note: chamfer volume and volume above top ring are constants
used in the compression formula on the calculator page.</t>
  </si>
  <si>
    <t>ver 1.0</t>
  </si>
  <si>
    <t>updated 3/14/16</t>
  </si>
  <si>
    <t>driver's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</si>
</sst>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wrapText="1"/>
    </xf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2" fontId="1" fillId="0" borderId="0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6" xfId="0" applyBorder="1"/>
    <xf numFmtId="0" fontId="0" fillId="0" borderId="12" xfId="0" applyBorder="1"/>
    <xf numFmtId="0" fontId="0" fillId="0" borderId="7" xfId="0" applyBorder="1"/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4" borderId="1" xfId="0" applyFill="1" applyBorder="1" applyAlignment="1"/>
    <xf numFmtId="164" fontId="5" fillId="3" borderId="2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0" fillId="3" borderId="1" xfId="0" applyNumberForma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9"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zoomScale="120" zoomScaleNormal="120" workbookViewId="0">
      <selection activeCell="D6" sqref="D6:F6"/>
    </sheetView>
  </sheetViews>
  <sheetFormatPr defaultRowHeight="15" x14ac:dyDescent="0.25"/>
  <cols>
    <col min="1" max="1" width="5.140625" customWidth="1"/>
    <col min="2" max="2" width="23.28515625" customWidth="1"/>
    <col min="3" max="3" width="13.42578125" customWidth="1"/>
    <col min="4" max="4" width="7.5703125" customWidth="1"/>
    <col min="5" max="5" width="17.42578125" customWidth="1"/>
    <col min="6" max="6" width="15.42578125" customWidth="1"/>
    <col min="7" max="7" width="5.85546875" customWidth="1"/>
  </cols>
  <sheetData>
    <row r="1" spans="1:9" ht="81" customHeight="1" x14ac:dyDescent="0.45">
      <c r="A1" s="28" t="s">
        <v>8</v>
      </c>
      <c r="B1" s="29"/>
      <c r="C1" s="29"/>
      <c r="D1" s="29"/>
      <c r="E1" s="29"/>
      <c r="F1" s="29"/>
      <c r="G1" s="30"/>
      <c r="H1" s="1"/>
      <c r="I1" s="1"/>
    </row>
    <row r="2" spans="1:9" x14ac:dyDescent="0.25">
      <c r="A2" s="6"/>
      <c r="B2" s="7"/>
      <c r="C2" s="7"/>
      <c r="D2" s="7"/>
      <c r="E2" s="7"/>
      <c r="F2" s="7"/>
      <c r="G2" s="8"/>
    </row>
    <row r="3" spans="1:9" x14ac:dyDescent="0.25">
      <c r="A3" s="6"/>
      <c r="B3" s="7"/>
      <c r="C3" s="7"/>
      <c r="D3" s="7"/>
      <c r="E3" s="7"/>
      <c r="F3" s="7"/>
      <c r="G3" s="8"/>
    </row>
    <row r="4" spans="1:9" ht="21" x14ac:dyDescent="0.35">
      <c r="A4" s="6"/>
      <c r="B4" s="26" t="s">
        <v>31</v>
      </c>
      <c r="C4" s="26"/>
      <c r="D4" s="26"/>
      <c r="E4" s="26"/>
      <c r="F4" s="26"/>
      <c r="G4" s="8"/>
    </row>
    <row r="5" spans="1:9" x14ac:dyDescent="0.25">
      <c r="A5" s="6"/>
      <c r="B5" s="22" t="s">
        <v>19</v>
      </c>
      <c r="C5" s="22"/>
      <c r="D5" s="27" t="s">
        <v>14</v>
      </c>
      <c r="E5" s="27"/>
      <c r="F5" s="27"/>
      <c r="G5" s="8"/>
    </row>
    <row r="6" spans="1:9" x14ac:dyDescent="0.25">
      <c r="A6" s="6"/>
      <c r="B6" s="22" t="s">
        <v>26</v>
      </c>
      <c r="C6" s="22"/>
      <c r="D6" s="31" t="s">
        <v>37</v>
      </c>
      <c r="E6" s="31"/>
      <c r="F6" s="31"/>
      <c r="G6" s="8"/>
    </row>
    <row r="7" spans="1:9" x14ac:dyDescent="0.25">
      <c r="A7" s="6"/>
      <c r="B7" s="22" t="s">
        <v>27</v>
      </c>
      <c r="C7" s="22"/>
      <c r="D7" s="32">
        <v>0</v>
      </c>
      <c r="E7" s="32"/>
      <c r="F7" s="32"/>
      <c r="G7" s="8"/>
    </row>
    <row r="8" spans="1:9" x14ac:dyDescent="0.25">
      <c r="A8" s="6"/>
      <c r="B8" s="22" t="s">
        <v>28</v>
      </c>
      <c r="C8" s="22"/>
      <c r="D8" s="33">
        <f ca="1">TODAY()</f>
        <v>42443</v>
      </c>
      <c r="E8" s="33"/>
      <c r="F8" s="33"/>
      <c r="G8" s="8"/>
    </row>
    <row r="9" spans="1:9" x14ac:dyDescent="0.25">
      <c r="A9" s="6"/>
      <c r="B9" s="22" t="s">
        <v>29</v>
      </c>
      <c r="C9" s="22"/>
      <c r="D9" s="32">
        <v>0</v>
      </c>
      <c r="E9" s="32"/>
      <c r="F9" s="32"/>
      <c r="G9" s="8"/>
    </row>
    <row r="10" spans="1:9" x14ac:dyDescent="0.25">
      <c r="A10" s="6"/>
      <c r="B10" s="7"/>
      <c r="C10" s="9"/>
      <c r="D10" s="10"/>
      <c r="E10" s="10"/>
      <c r="F10" s="10"/>
      <c r="G10" s="8"/>
    </row>
    <row r="11" spans="1:9" x14ac:dyDescent="0.25">
      <c r="A11" s="6"/>
      <c r="B11" s="7"/>
      <c r="C11" s="7"/>
      <c r="D11" s="7"/>
      <c r="E11" s="7"/>
      <c r="F11" s="7"/>
      <c r="G11" s="8"/>
    </row>
    <row r="12" spans="1:9" ht="21" x14ac:dyDescent="0.25">
      <c r="A12" s="6"/>
      <c r="B12" s="34" t="s">
        <v>7</v>
      </c>
      <c r="C12" s="35"/>
      <c r="D12" s="35"/>
      <c r="E12" s="35"/>
      <c r="F12" s="36"/>
      <c r="G12" s="8"/>
    </row>
    <row r="13" spans="1:9" ht="15" customHeight="1" x14ac:dyDescent="0.25">
      <c r="A13" s="6"/>
      <c r="B13" s="19">
        <f>(((discplacementCI*16.387)/4)+((gasketBore^2*gasketThickness*0.7854*16.387)+(bore^2*pistonToDeckHeight*0.7854*16.387)+(combustionChamber+domeVolume+0.69+0.04)))/((gasketBore^2*gasketThickness*0.7854*16.387)+(bore^2*pistonToDeckHeight*0.7854*16.387)+(combustionChamber+domeVolume+0.69+0.04))</f>
        <v>1</v>
      </c>
      <c r="C13" s="20"/>
      <c r="D13" s="20"/>
      <c r="E13" s="20"/>
      <c r="F13" s="21"/>
      <c r="G13" s="8"/>
    </row>
    <row r="14" spans="1:9" ht="15" customHeight="1" x14ac:dyDescent="0.25">
      <c r="A14" s="6"/>
      <c r="B14" s="19"/>
      <c r="C14" s="20"/>
      <c r="D14" s="20"/>
      <c r="E14" s="20"/>
      <c r="F14" s="21"/>
      <c r="G14" s="8"/>
    </row>
    <row r="15" spans="1:9" ht="15" customHeight="1" x14ac:dyDescent="0.25">
      <c r="A15" s="6"/>
      <c r="B15" s="19"/>
      <c r="C15" s="20"/>
      <c r="D15" s="20"/>
      <c r="E15" s="20"/>
      <c r="F15" s="21"/>
      <c r="G15" s="8"/>
    </row>
    <row r="16" spans="1:9" ht="15" customHeight="1" x14ac:dyDescent="0.25">
      <c r="A16" s="6"/>
      <c r="B16" s="5"/>
      <c r="C16" s="5"/>
      <c r="D16" s="5"/>
      <c r="E16" s="5"/>
      <c r="F16" s="5"/>
      <c r="G16" s="8"/>
    </row>
    <row r="17" spans="1:7" x14ac:dyDescent="0.25">
      <c r="A17" s="6"/>
      <c r="B17" s="7"/>
      <c r="C17" s="7"/>
      <c r="D17" s="7"/>
      <c r="E17" s="7"/>
      <c r="F17" s="7"/>
      <c r="G17" s="8"/>
    </row>
    <row r="18" spans="1:7" ht="21" x14ac:dyDescent="0.25">
      <c r="A18" s="6"/>
      <c r="B18" s="24" t="s">
        <v>1</v>
      </c>
      <c r="C18" s="24"/>
      <c r="D18" s="24"/>
      <c r="E18" s="24"/>
      <c r="F18" s="24"/>
      <c r="G18" s="8"/>
    </row>
    <row r="19" spans="1:7" x14ac:dyDescent="0.25">
      <c r="A19" s="6"/>
      <c r="B19" s="18" t="s">
        <v>9</v>
      </c>
      <c r="C19" s="18"/>
      <c r="D19" s="23">
        <v>0</v>
      </c>
      <c r="E19" s="23"/>
      <c r="F19" s="23"/>
      <c r="G19" s="8"/>
    </row>
    <row r="20" spans="1:7" x14ac:dyDescent="0.25">
      <c r="A20" s="6"/>
      <c r="B20" s="18" t="s">
        <v>10</v>
      </c>
      <c r="C20" s="18"/>
      <c r="D20" s="23">
        <v>0</v>
      </c>
      <c r="E20" s="23"/>
      <c r="F20" s="23"/>
      <c r="G20" s="8"/>
    </row>
    <row r="21" spans="1:7" x14ac:dyDescent="0.25">
      <c r="A21" s="6"/>
      <c r="B21" s="18" t="s">
        <v>0</v>
      </c>
      <c r="C21" s="18"/>
      <c r="D21" s="37">
        <v>0</v>
      </c>
      <c r="E21" s="37"/>
      <c r="F21" s="37"/>
      <c r="G21" s="8"/>
    </row>
    <row r="22" spans="1:7" x14ac:dyDescent="0.25">
      <c r="A22" s="6"/>
      <c r="B22" s="18" t="s">
        <v>11</v>
      </c>
      <c r="C22" s="18"/>
      <c r="D22" s="23">
        <v>0</v>
      </c>
      <c r="E22" s="23"/>
      <c r="F22" s="23"/>
      <c r="G22" s="8"/>
    </row>
    <row r="23" spans="1:7" x14ac:dyDescent="0.25">
      <c r="A23" s="6"/>
      <c r="B23" s="18" t="s">
        <v>12</v>
      </c>
      <c r="C23" s="18"/>
      <c r="D23" s="23">
        <v>0</v>
      </c>
      <c r="E23" s="23"/>
      <c r="F23" s="23"/>
      <c r="G23" s="8"/>
    </row>
    <row r="24" spans="1:7" x14ac:dyDescent="0.25">
      <c r="A24" s="6"/>
      <c r="B24" s="18" t="s">
        <v>13</v>
      </c>
      <c r="C24" s="18"/>
      <c r="D24" s="23">
        <v>0</v>
      </c>
      <c r="E24" s="23"/>
      <c r="F24" s="23"/>
      <c r="G24" s="8"/>
    </row>
    <row r="25" spans="1:7" x14ac:dyDescent="0.25">
      <c r="A25" s="6"/>
      <c r="B25" s="7"/>
      <c r="C25" s="7"/>
      <c r="D25" s="7"/>
      <c r="E25" s="7"/>
      <c r="F25" s="7"/>
      <c r="G25" s="8"/>
    </row>
    <row r="26" spans="1:7" x14ac:dyDescent="0.25">
      <c r="A26" s="6"/>
      <c r="B26" s="7"/>
      <c r="C26" s="7"/>
      <c r="D26" s="7"/>
      <c r="E26" s="7"/>
      <c r="F26" s="7"/>
      <c r="G26" s="8"/>
    </row>
    <row r="27" spans="1:7" ht="21" x14ac:dyDescent="0.25">
      <c r="A27" s="6"/>
      <c r="B27" s="24" t="s">
        <v>2</v>
      </c>
      <c r="C27" s="24"/>
      <c r="D27" s="24"/>
      <c r="E27" s="24"/>
      <c r="F27" s="24"/>
      <c r="G27" s="8"/>
    </row>
    <row r="28" spans="1:7" x14ac:dyDescent="0.25">
      <c r="A28" s="6"/>
      <c r="B28" s="22" t="s">
        <v>3</v>
      </c>
      <c r="C28" s="22"/>
      <c r="D28" s="25">
        <f>bore*25.4</f>
        <v>0</v>
      </c>
      <c r="E28" s="25"/>
      <c r="F28" s="25"/>
      <c r="G28" s="8"/>
    </row>
    <row r="29" spans="1:7" x14ac:dyDescent="0.25">
      <c r="A29" s="6"/>
      <c r="B29" s="22" t="s">
        <v>4</v>
      </c>
      <c r="C29" s="22"/>
      <c r="D29" s="25">
        <f>stroke*25.4</f>
        <v>0</v>
      </c>
      <c r="E29" s="25"/>
      <c r="F29" s="25"/>
      <c r="G29" s="8"/>
    </row>
    <row r="30" spans="1:7" x14ac:dyDescent="0.25">
      <c r="A30" s="6"/>
      <c r="B30" s="22" t="s">
        <v>5</v>
      </c>
      <c r="C30" s="22"/>
      <c r="D30" s="25">
        <f>boreM^2*strokeM*0.7854*4/1000</f>
        <v>0</v>
      </c>
      <c r="E30" s="25"/>
      <c r="F30" s="25"/>
      <c r="G30" s="8"/>
    </row>
    <row r="31" spans="1:7" x14ac:dyDescent="0.25">
      <c r="A31" s="6"/>
      <c r="B31" s="22" t="s">
        <v>6</v>
      </c>
      <c r="C31" s="22"/>
      <c r="D31" s="25">
        <f>bore^2*stroke*0.7854*4</f>
        <v>0</v>
      </c>
      <c r="E31" s="25"/>
      <c r="F31" s="25"/>
      <c r="G31" s="8"/>
    </row>
    <row r="32" spans="1:7" x14ac:dyDescent="0.25">
      <c r="A32" s="6"/>
      <c r="B32" s="7"/>
      <c r="C32" s="7"/>
      <c r="D32" s="7"/>
      <c r="E32" s="7"/>
      <c r="F32" s="7"/>
      <c r="G32" s="8"/>
    </row>
    <row r="33" spans="1:7" x14ac:dyDescent="0.25">
      <c r="A33" s="6"/>
      <c r="B33" s="7"/>
      <c r="C33" s="7"/>
      <c r="D33" s="7"/>
      <c r="E33" s="7"/>
      <c r="F33" s="7"/>
      <c r="G33" s="8"/>
    </row>
    <row r="34" spans="1:7" x14ac:dyDescent="0.25">
      <c r="A34" s="6"/>
      <c r="B34" s="7"/>
      <c r="C34" s="7"/>
      <c r="D34" s="7"/>
      <c r="E34" s="7"/>
      <c r="F34" s="7"/>
      <c r="G34" s="8"/>
    </row>
    <row r="35" spans="1:7" x14ac:dyDescent="0.25">
      <c r="A35" s="6"/>
      <c r="B35" s="7"/>
      <c r="C35" s="7"/>
      <c r="D35" s="7"/>
      <c r="E35" s="7"/>
      <c r="F35" s="7"/>
      <c r="G35" s="8"/>
    </row>
    <row r="36" spans="1:7" x14ac:dyDescent="0.25">
      <c r="A36" s="6"/>
      <c r="B36" s="7"/>
      <c r="C36" s="7"/>
      <c r="D36" s="7"/>
      <c r="E36" s="7"/>
      <c r="F36" s="7"/>
      <c r="G36" s="8"/>
    </row>
    <row r="37" spans="1:7" x14ac:dyDescent="0.25">
      <c r="A37" s="6"/>
      <c r="B37" s="7"/>
      <c r="C37" s="7"/>
      <c r="D37" s="7"/>
      <c r="E37" s="7"/>
      <c r="F37" s="7"/>
      <c r="G37" s="8"/>
    </row>
    <row r="38" spans="1:7" x14ac:dyDescent="0.25">
      <c r="A38" s="6"/>
      <c r="B38" s="7"/>
      <c r="C38" s="7"/>
      <c r="D38" s="7"/>
      <c r="E38" s="7"/>
      <c r="F38" s="7"/>
      <c r="G38" s="8"/>
    </row>
    <row r="39" spans="1:7" x14ac:dyDescent="0.25">
      <c r="A39" s="6"/>
      <c r="B39" s="7"/>
      <c r="C39" s="7"/>
      <c r="D39" s="7"/>
      <c r="E39" s="7"/>
      <c r="F39" s="7"/>
      <c r="G39" s="8"/>
    </row>
    <row r="40" spans="1:7" x14ac:dyDescent="0.25">
      <c r="A40" s="6"/>
      <c r="B40" s="7"/>
      <c r="C40" s="7"/>
      <c r="D40" s="7"/>
      <c r="E40" s="7"/>
      <c r="F40" s="7"/>
      <c r="G40" s="8"/>
    </row>
    <row r="41" spans="1:7" x14ac:dyDescent="0.25">
      <c r="A41" s="11"/>
      <c r="B41" s="17" t="s">
        <v>36</v>
      </c>
      <c r="C41" s="12"/>
      <c r="D41" s="12"/>
      <c r="E41" s="12"/>
      <c r="F41" s="16" t="s">
        <v>35</v>
      </c>
      <c r="G41" s="13"/>
    </row>
  </sheetData>
  <mergeCells count="36">
    <mergeCell ref="B4:F4"/>
    <mergeCell ref="D5:F5"/>
    <mergeCell ref="D24:F24"/>
    <mergeCell ref="A1:G1"/>
    <mergeCell ref="D6:F6"/>
    <mergeCell ref="D7:F7"/>
    <mergeCell ref="D8:F8"/>
    <mergeCell ref="D9:F9"/>
    <mergeCell ref="B12:F12"/>
    <mergeCell ref="B18:F18"/>
    <mergeCell ref="B22:C22"/>
    <mergeCell ref="B23:C23"/>
    <mergeCell ref="D19:F19"/>
    <mergeCell ref="D20:F20"/>
    <mergeCell ref="D21:F21"/>
    <mergeCell ref="D22:F22"/>
    <mergeCell ref="B27:F27"/>
    <mergeCell ref="B28:C28"/>
    <mergeCell ref="B31:C31"/>
    <mergeCell ref="D31:F31"/>
    <mergeCell ref="B29:C29"/>
    <mergeCell ref="B30:C30"/>
    <mergeCell ref="D28:F28"/>
    <mergeCell ref="D29:F29"/>
    <mergeCell ref="D30:F30"/>
    <mergeCell ref="B24:C24"/>
    <mergeCell ref="B13:F15"/>
    <mergeCell ref="B5:C5"/>
    <mergeCell ref="B6:C6"/>
    <mergeCell ref="B7:C7"/>
    <mergeCell ref="B9:C9"/>
    <mergeCell ref="B19:C19"/>
    <mergeCell ref="B20:C20"/>
    <mergeCell ref="B21:C21"/>
    <mergeCell ref="D23:F23"/>
    <mergeCell ref="B8:C8"/>
  </mergeCells>
  <conditionalFormatting sqref="D21">
    <cfRule type="cellIs" dxfId="18" priority="22" operator="equal">
      <formula>0</formula>
    </cfRule>
    <cfRule type="cellIs" dxfId="17" priority="26" operator="lessThan">
      <formula>48</formula>
    </cfRule>
    <cfRule type="cellIs" dxfId="16" priority="27" operator="greaterThan">
      <formula>52</formula>
    </cfRule>
  </conditionalFormatting>
  <conditionalFormatting sqref="D20">
    <cfRule type="cellIs" dxfId="15" priority="17" operator="notBetween">
      <formula>3.34</formula>
      <formula>3.35</formula>
    </cfRule>
    <cfRule type="cellIs" dxfId="14" priority="6" operator="equal">
      <formula>0</formula>
    </cfRule>
  </conditionalFormatting>
  <conditionalFormatting sqref="D29">
    <cfRule type="cellIs" dxfId="13" priority="9" operator="notBetween">
      <formula>84.85</formula>
      <formula>85.1</formula>
    </cfRule>
  </conditionalFormatting>
  <conditionalFormatting sqref="D22">
    <cfRule type="cellIs" dxfId="12" priority="19" operator="equal">
      <formula>0</formula>
    </cfRule>
    <cfRule type="cellIs" dxfId="11" priority="20" operator="lessThan">
      <formula>0.025</formula>
    </cfRule>
    <cfRule type="cellIs" dxfId="10" priority="21" operator="greaterThan">
      <formula>0.04</formula>
    </cfRule>
  </conditionalFormatting>
  <conditionalFormatting sqref="D9:F10">
    <cfRule type="cellIs" dxfId="9" priority="16" operator="greaterThan">
      <formula>4</formula>
    </cfRule>
  </conditionalFormatting>
  <conditionalFormatting sqref="D19">
    <cfRule type="cellIs" dxfId="8" priority="12" operator="equal">
      <formula>0</formula>
    </cfRule>
  </conditionalFormatting>
  <conditionalFormatting sqref="D28">
    <cfRule type="cellIs" dxfId="7" priority="10" operator="equal">
      <formula>0</formula>
    </cfRule>
  </conditionalFormatting>
  <conditionalFormatting sqref="D24">
    <cfRule type="cellIs" dxfId="6" priority="4" operator="greaterThan">
      <formula>0.02</formula>
    </cfRule>
  </conditionalFormatting>
  <conditionalFormatting sqref="D29:F29">
    <cfRule type="cellIs" dxfId="5" priority="3" operator="equal">
      <formula>0</formula>
    </cfRule>
  </conditionalFormatting>
  <conditionalFormatting sqref="D19:F19">
    <cfRule type="cellIs" dxfId="4" priority="2" operator="equal">
      <formula>0</formula>
    </cfRule>
  </conditionalFormatting>
  <dataValidations count="1">
    <dataValidation type="list" allowBlank="1" showInputMessage="1" showErrorMessage="1" sqref="D5:F5">
      <formula1>models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greaterThan" id="{4F6D3D4D-D359-407E-9B4A-8951FDEF6AE3}">
            <xm:f>Data!$F$8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7" operator="lessThan" id="{3A068631-DDAD-4EC0-B6F2-5C1E2CEF46A8}">
            <xm:f>Data!$D$8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" operator="greaterThan" id="{D7F74A66-E02D-4430-9BC9-FADA494EEA47}">
            <xm:f>Data!$E$8</xm:f>
            <x14:dxf>
              <font>
                <b val="0"/>
                <i val="0"/>
              </font>
              <fill>
                <patternFill>
                  <bgColor rgb="FFFF00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cellIs" priority="11" operator="notBetween" id="{06CE72F1-9DE6-46B6-B3CD-3AF790DADDD7}">
            <xm:f>Data!$B$8</xm:f>
            <xm:f>Data!$C$8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m:sqref>D28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E8" sqref="E8"/>
    </sheetView>
  </sheetViews>
  <sheetFormatPr defaultColWidth="31.7109375" defaultRowHeight="15" x14ac:dyDescent="0.25"/>
  <cols>
    <col min="1" max="1" width="28.140625" bestFit="1" customWidth="1"/>
    <col min="2" max="2" width="10.28515625" bestFit="1" customWidth="1"/>
    <col min="3" max="3" width="10.5703125" bestFit="1" customWidth="1"/>
    <col min="4" max="4" width="9.140625" bestFit="1" customWidth="1"/>
    <col min="5" max="5" width="11.5703125" customWidth="1"/>
    <col min="6" max="6" width="17.42578125" bestFit="1" customWidth="1"/>
  </cols>
  <sheetData>
    <row r="1" spans="1:7" x14ac:dyDescent="0.25">
      <c r="A1" t="s">
        <v>18</v>
      </c>
      <c r="B1" t="s">
        <v>22</v>
      </c>
      <c r="C1" t="s">
        <v>23</v>
      </c>
      <c r="D1" t="s">
        <v>21</v>
      </c>
      <c r="E1" t="s">
        <v>20</v>
      </c>
      <c r="F1" t="s">
        <v>24</v>
      </c>
      <c r="G1" t="s">
        <v>25</v>
      </c>
    </row>
    <row r="2" spans="1:7" x14ac:dyDescent="0.25">
      <c r="A2" t="s">
        <v>14</v>
      </c>
      <c r="B2" s="2">
        <v>82.85</v>
      </c>
      <c r="C2" s="2">
        <v>83</v>
      </c>
      <c r="D2" s="3">
        <f t="shared" ref="D2:E5" si="0">B2/25.4</f>
        <v>3.2618110236220472</v>
      </c>
      <c r="E2" s="3">
        <f t="shared" si="0"/>
        <v>3.2677165354330708</v>
      </c>
      <c r="F2" s="4">
        <v>9.5</v>
      </c>
      <c r="G2" s="14">
        <v>-2.5</v>
      </c>
    </row>
    <row r="3" spans="1:7" x14ac:dyDescent="0.25">
      <c r="A3" t="s">
        <v>15</v>
      </c>
      <c r="B3" s="2">
        <v>83.1</v>
      </c>
      <c r="C3" s="2">
        <v>83.25</v>
      </c>
      <c r="D3" s="3">
        <f t="shared" si="0"/>
        <v>3.2716535433070866</v>
      </c>
      <c r="E3" s="3">
        <f t="shared" si="0"/>
        <v>3.2775590551181106</v>
      </c>
      <c r="F3" s="4">
        <v>9.5</v>
      </c>
      <c r="G3" s="14">
        <v>-2.5</v>
      </c>
    </row>
    <row r="4" spans="1:7" x14ac:dyDescent="0.25">
      <c r="A4" t="s">
        <v>16</v>
      </c>
      <c r="B4" s="2">
        <v>82.85</v>
      </c>
      <c r="C4" s="2">
        <v>83</v>
      </c>
      <c r="D4" s="3">
        <f t="shared" si="0"/>
        <v>3.2618110236220472</v>
      </c>
      <c r="E4" s="3">
        <f t="shared" si="0"/>
        <v>3.2677165354330708</v>
      </c>
      <c r="F4" s="4">
        <v>10</v>
      </c>
      <c r="G4" s="14">
        <v>-5</v>
      </c>
    </row>
    <row r="5" spans="1:7" x14ac:dyDescent="0.25">
      <c r="A5" t="s">
        <v>17</v>
      </c>
      <c r="B5" s="2">
        <v>83.1</v>
      </c>
      <c r="C5" s="2">
        <v>83.25</v>
      </c>
      <c r="D5" s="3">
        <f t="shared" si="0"/>
        <v>3.2716535433070866</v>
      </c>
      <c r="E5" s="3">
        <f t="shared" si="0"/>
        <v>3.2775590551181106</v>
      </c>
      <c r="F5" s="4">
        <v>10</v>
      </c>
      <c r="G5" s="14">
        <v>-5</v>
      </c>
    </row>
    <row r="7" spans="1:7" x14ac:dyDescent="0.25">
      <c r="A7" s="38" t="s">
        <v>30</v>
      </c>
      <c r="B7" s="39"/>
      <c r="C7" s="39"/>
      <c r="D7" s="39"/>
      <c r="E7" s="39"/>
      <c r="F7" s="39"/>
      <c r="G7" s="39"/>
    </row>
    <row r="8" spans="1:7" x14ac:dyDescent="0.25">
      <c r="A8" t="str">
        <f>VLOOKUP(Calculator!D5, Data!$A$2:$G$5,1, FALSE)</f>
        <v>Mazda Miata (99-00) Std. Bore</v>
      </c>
      <c r="B8" s="2">
        <f>VLOOKUP(Calculator!D5, Data!$A$2:$G$5,2, FALSE)</f>
        <v>82.85</v>
      </c>
      <c r="C8" s="2">
        <f>VLOOKUP(Calculator!D5, Data!$A$2:$G$5,3, FALSE)</f>
        <v>83</v>
      </c>
      <c r="D8" s="3">
        <f>VLOOKUP(Calculator!D5, Data!$A$2:$G$5,4, FALSE)</f>
        <v>3.2618110236220472</v>
      </c>
      <c r="E8" s="3">
        <f>VLOOKUP(Calculator!D5, Data!$A$2:$G$5,5, FALSE)</f>
        <v>3.2677165354330708</v>
      </c>
      <c r="F8" s="4">
        <f>VLOOKUP(Calculator!D5, Data!$A$2:$G$5,6, FALSE)</f>
        <v>9.5</v>
      </c>
      <c r="G8" s="2">
        <f>VLOOKUP(Calculator!D5, Data!$A$2:$G$5,7, FALSE)</f>
        <v>-2.5</v>
      </c>
    </row>
    <row r="11" spans="1:7" x14ac:dyDescent="0.25">
      <c r="A11" s="15" t="s">
        <v>32</v>
      </c>
      <c r="B11">
        <v>0.04</v>
      </c>
    </row>
    <row r="12" spans="1:7" x14ac:dyDescent="0.25">
      <c r="A12" s="15" t="s">
        <v>33</v>
      </c>
      <c r="B12">
        <v>0.69</v>
      </c>
    </row>
    <row r="14" spans="1:7" x14ac:dyDescent="0.25">
      <c r="A14" s="40" t="s">
        <v>34</v>
      </c>
      <c r="B14" s="41"/>
      <c r="C14" s="41"/>
      <c r="D14" s="41"/>
    </row>
    <row r="15" spans="1:7" x14ac:dyDescent="0.25">
      <c r="A15" s="41"/>
      <c r="B15" s="41"/>
      <c r="C15" s="41"/>
      <c r="D15" s="41"/>
    </row>
  </sheetData>
  <mergeCells count="2">
    <mergeCell ref="A7:G7"/>
    <mergeCell ref="A14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Calculator</vt:lpstr>
      <vt:lpstr>Data</vt:lpstr>
      <vt:lpstr>bore</vt:lpstr>
      <vt:lpstr>boreA</vt:lpstr>
      <vt:lpstr>boreM</vt:lpstr>
      <vt:lpstr>carDropdown</vt:lpstr>
      <vt:lpstr>combustionChamber</vt:lpstr>
      <vt:lpstr>discplacementCI</vt:lpstr>
      <vt:lpstr>displacementCC</vt:lpstr>
      <vt:lpstr>domeVolume</vt:lpstr>
      <vt:lpstr>gasketBore</vt:lpstr>
      <vt:lpstr>gasketThickness</vt:lpstr>
      <vt:lpstr>models</vt:lpstr>
      <vt:lpstr>pistonToDeckHeight</vt:lpstr>
      <vt:lpstr>stroke</vt:lpstr>
      <vt:lpstr>strokeM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Bauer</dc:creator>
  <cp:lastModifiedBy>John Bauer</cp:lastModifiedBy>
  <cp:lastPrinted>2016-03-14T14:50:25Z</cp:lastPrinted>
  <dcterms:created xsi:type="dcterms:W3CDTF">2015-11-23T21:06:11Z</dcterms:created>
  <dcterms:modified xsi:type="dcterms:W3CDTF">2016-03-14T16:35:45Z</dcterms:modified>
</cp:coreProperties>
</file>